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ARME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<sst xmlns="http://schemas.openxmlformats.org/spreadsheetml/2006/main" count="103" uniqueCount="83">
  <si>
    <t>QUOTATION SHEET</t>
  </si>
  <si>
    <t>Crown Communities (Batangas), Inc.</t>
  </si>
  <si>
    <t xml:space="preserve">Buyer's Name  </t>
  </si>
  <si>
    <t>:</t>
  </si>
  <si>
    <t>Location</t>
  </si>
  <si>
    <t xml:space="preserve">Subdivision     </t>
  </si>
  <si>
    <t>Lot Area</t>
  </si>
  <si>
    <t>sq. m.</t>
  </si>
  <si>
    <t xml:space="preserve">Model            </t>
  </si>
  <si>
    <t>Flr. Area</t>
  </si>
  <si>
    <t xml:space="preserve">Blk/Lot           </t>
  </si>
  <si>
    <t>Rate</t>
  </si>
  <si>
    <t>Date:</t>
  </si>
  <si>
    <t>Php</t>
  </si>
  <si>
    <t>US $</t>
  </si>
  <si>
    <t xml:space="preserve"> Total Contract Price    </t>
  </si>
  <si>
    <t xml:space="preserve">    :</t>
  </si>
  <si>
    <t xml:space="preserve">  Discounted Total Contract price</t>
  </si>
  <si>
    <t xml:space="preserve"> OPTION 1  :   Deferred Cash Scheme (Zero Interest, No DP)</t>
  </si>
  <si>
    <t>Reservation Fee</t>
  </si>
  <si>
    <t>24 MOS.</t>
  </si>
  <si>
    <t xml:space="preserve"> Downpayment            </t>
  </si>
  <si>
    <t xml:space="preserve"> Downpayment</t>
  </si>
  <si>
    <t xml:space="preserve"> 1st payment</t>
  </si>
  <si>
    <t xml:space="preserve"> 2nd payment</t>
  </si>
  <si>
    <t xml:space="preserve"> 3rd payment</t>
  </si>
  <si>
    <t xml:space="preserve"> 4th payment</t>
  </si>
  <si>
    <t xml:space="preserve"> 5th payment</t>
  </si>
  <si>
    <t xml:space="preserve"> 6th payment</t>
  </si>
  <si>
    <t xml:space="preserve"> 7th payment</t>
  </si>
  <si>
    <t xml:space="preserve"> 8th payment</t>
  </si>
  <si>
    <t xml:space="preserve"> 9th payment</t>
  </si>
  <si>
    <t xml:space="preserve"> 10th payment</t>
  </si>
  <si>
    <t xml:space="preserve"> 11th payment</t>
  </si>
  <si>
    <t xml:space="preserve"> 12th payment</t>
  </si>
  <si>
    <t xml:space="preserve"> Loan Amount</t>
  </si>
  <si>
    <t>min. required</t>
  </si>
  <si>
    <t>gross income</t>
  </si>
  <si>
    <t>5 years</t>
  </si>
  <si>
    <t>2nd to 5th year</t>
  </si>
  <si>
    <t>10 years</t>
  </si>
  <si>
    <t>2nd to 10th year</t>
  </si>
  <si>
    <t>2nd to 15th year</t>
  </si>
  <si>
    <t>Note: Final Term is subject to loan approval..</t>
  </si>
  <si>
    <t xml:space="preserve"> </t>
  </si>
  <si>
    <t>A.  Spotdownpayment within rs month</t>
  </si>
  <si>
    <t>A.  Spotdownpayment within 30 days</t>
  </si>
  <si>
    <t>Downpayment</t>
  </si>
  <si>
    <t>Less :Reservation Fee</t>
  </si>
  <si>
    <t>DISCOUNT</t>
  </si>
  <si>
    <t>Net Downpayment</t>
  </si>
  <si>
    <t>SPOT CASH WITHIN 30 DAYS</t>
  </si>
  <si>
    <t xml:space="preserve">    TCP</t>
  </si>
  <si>
    <t xml:space="preserve">    Reservation Fee</t>
  </si>
  <si>
    <t xml:space="preserve">        Less : Discount </t>
  </si>
  <si>
    <t>DISCOUNTED PRICE</t>
  </si>
  <si>
    <t>12% DISCOUNT W/IN 30 DAYS</t>
  </si>
  <si>
    <t>Thank you for the opportunity to present another quality project of Camella Communities!</t>
  </si>
  <si>
    <t xml:space="preserve">Prepared by   </t>
  </si>
  <si>
    <t>Buyer :</t>
  </si>
  <si>
    <t>Signature Over Printed Name</t>
  </si>
  <si>
    <t>Note :Price may subject to change without prior notice.</t>
  </si>
  <si>
    <t xml:space="preserve"> Discount Rates for February:</t>
  </si>
  <si>
    <t>20%Spot Down</t>
  </si>
  <si>
    <t xml:space="preserve">   =</t>
  </si>
  <si>
    <t>12% Discount</t>
  </si>
  <si>
    <t>30%Spot Down</t>
  </si>
  <si>
    <t>15% Discount</t>
  </si>
  <si>
    <t xml:space="preserve">SPOTCASH </t>
  </si>
  <si>
    <r>
      <t xml:space="preserve"> Nota Bene: -the discount is valid only for the month of </t>
    </r>
    <r>
      <rPr>
        <sz val="11"/>
        <rFont val="Tahoma"/>
        <family val="2"/>
      </rPr>
      <t>February</t>
    </r>
    <r>
      <rPr>
        <sz val="10"/>
        <rFont val="Tahoma"/>
        <family val="2"/>
      </rPr>
      <t>.</t>
    </r>
  </si>
  <si>
    <t xml:space="preserve"> Camella Communities reserves the right to correct typographical errors in this computation sheet. </t>
  </si>
  <si>
    <t>Reservation fee is not refundable, good for 30 days only.</t>
  </si>
  <si>
    <t>This pricelist is for initial presentation purposes only, prices may change without prior notice.</t>
  </si>
  <si>
    <t>Lipa City, Batangas</t>
  </si>
  <si>
    <t>OPTION FOR DISCOUNT AVAILMENT</t>
  </si>
  <si>
    <t>Outright Discount</t>
  </si>
  <si>
    <t xml:space="preserve"> OPTION 2 :    In House</t>
  </si>
  <si>
    <t>1st-2nd yr</t>
  </si>
  <si>
    <t xml:space="preserve">15 years </t>
  </si>
  <si>
    <t>Plantacion Meridienne</t>
  </si>
  <si>
    <t>Jordan Orobia 09161802798</t>
  </si>
  <si>
    <t>Murano</t>
  </si>
  <si>
    <t>www.raarealty.weebly.com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</si>
</sst>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\-yy;@"/>
    <numFmt numFmtId="166" formatCode="_(* #,##0_);_(* \(#,##0\);_(* &quot;-&quot;??_);_(@_)"/>
    <numFmt numFmtId="167" formatCode="_(* #,##0.000000000_);_(* \(#,##0.000000000\);_(* &quot;-&quot;?????????_);_(@_)"/>
  </numFmts>
  <fonts count="41">
    <font>
      <sz val="10"/>
      <name val="Arial"/>
      <family val="0"/>
    </font>
    <font>
      <sz val="13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3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3"/>
      <name val="Tahoma"/>
      <family val="2"/>
    </font>
    <font>
      <b/>
      <sz val="10.5"/>
      <name val="Tahoma"/>
      <family val="2"/>
    </font>
    <font>
      <sz val="9.5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/>
      <protection/>
    </xf>
    <xf numFmtId="0" fontId="1" fillId="0" borderId="0" xfId="0" applyFont="1" applyAlignment="1">
      <alignment horizontal="left"/>
    </xf>
    <xf numFmtId="9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6" fillId="0" borderId="0" xfId="42" applyFont="1" applyBorder="1" applyAlignment="1">
      <alignment horizontal="right"/>
    </xf>
    <xf numFmtId="43" fontId="7" fillId="0" borderId="0" xfId="42" applyFont="1" applyBorder="1" applyAlignment="1">
      <alignment/>
    </xf>
    <xf numFmtId="39" fontId="7" fillId="0" borderId="0" xfId="42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Alignment="1">
      <alignment/>
    </xf>
    <xf numFmtId="43" fontId="6" fillId="0" borderId="0" xfId="42" applyFont="1" applyBorder="1" applyAlignment="1">
      <alignment/>
    </xf>
    <xf numFmtId="43" fontId="7" fillId="0" borderId="0" xfId="42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39" fontId="6" fillId="0" borderId="16" xfId="42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43" fontId="6" fillId="20" borderId="0" xfId="42" applyFont="1" applyFill="1" applyBorder="1" applyAlignment="1">
      <alignment/>
    </xf>
    <xf numFmtId="0" fontId="6" fillId="20" borderId="0" xfId="0" applyFont="1" applyFill="1" applyBorder="1" applyAlignment="1">
      <alignment/>
    </xf>
    <xf numFmtId="43" fontId="7" fillId="20" borderId="0" xfId="42" applyFont="1" applyFill="1" applyBorder="1" applyAlignment="1">
      <alignment/>
    </xf>
    <xf numFmtId="43" fontId="1" fillId="20" borderId="14" xfId="42" applyFont="1" applyFill="1" applyBorder="1" applyAlignment="1">
      <alignment/>
    </xf>
    <xf numFmtId="0" fontId="7" fillId="0" borderId="0" xfId="0" applyFont="1" applyBorder="1" applyAlignment="1">
      <alignment/>
    </xf>
    <xf numFmtId="43" fontId="1" fillId="0" borderId="16" xfId="42" applyFont="1" applyBorder="1" applyAlignment="1">
      <alignment/>
    </xf>
    <xf numFmtId="43" fontId="3" fillId="0" borderId="0" xfId="0" applyNumberFormat="1" applyFont="1" applyFill="1" applyAlignment="1">
      <alignment/>
    </xf>
    <xf numFmtId="9" fontId="2" fillId="0" borderId="0" xfId="59" applyFont="1" applyBorder="1" applyAlignment="1">
      <alignment horizontal="left"/>
    </xf>
    <xf numFmtId="0" fontId="8" fillId="0" borderId="0" xfId="0" applyFont="1" applyFill="1" applyAlignment="1">
      <alignment/>
    </xf>
    <xf numFmtId="43" fontId="8" fillId="0" borderId="0" xfId="42" applyFont="1" applyFill="1" applyAlignment="1">
      <alignment/>
    </xf>
    <xf numFmtId="43" fontId="6" fillId="0" borderId="0" xfId="42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3" fillId="0" borderId="14" xfId="42" applyFont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6" fontId="8" fillId="22" borderId="0" xfId="0" applyNumberFormat="1" applyFont="1" applyFill="1" applyAlignment="1">
      <alignment/>
    </xf>
    <xf numFmtId="9" fontId="2" fillId="0" borderId="0" xfId="0" applyNumberFormat="1" applyFont="1" applyBorder="1" applyAlignment="1">
      <alignment horizontal="left"/>
    </xf>
    <xf numFmtId="43" fontId="9" fillId="0" borderId="14" xfId="42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 indent="4"/>
    </xf>
    <xf numFmtId="0" fontId="3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9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4"/>
    </xf>
    <xf numFmtId="9" fontId="8" fillId="0" borderId="14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43" fontId="12" fillId="0" borderId="0" xfId="42" applyFont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43" fontId="7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Border="1" applyAlignment="1">
      <alignment/>
    </xf>
    <xf numFmtId="43" fontId="14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14" xfId="42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1" xfId="42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49" fontId="2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3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266700</xdr:colOff>
      <xdr:row>6</xdr:row>
      <xdr:rowOff>28575</xdr:rowOff>
    </xdr:to>
    <xdr:pic>
      <xdr:nvPicPr>
        <xdr:cNvPr id="1" name="Picture 2" descr="camella logo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192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arealty.weebl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3"/>
  <sheetViews>
    <sheetView tabSelected="1" zoomScalePageLayoutView="0" workbookViewId="0" topLeftCell="B1">
      <selection activeCell="J5" sqref="J5"/>
    </sheetView>
  </sheetViews>
  <sheetFormatPr defaultColWidth="9.140625" defaultRowHeight="12.75"/>
  <cols>
    <col min="1" max="1" width="13.140625" style="3" customWidth="1"/>
    <col min="2" max="2" width="19.140625" style="3" customWidth="1"/>
    <col min="3" max="3" width="2.421875" style="3" customWidth="1"/>
    <col min="4" max="4" width="18.8515625" style="3" customWidth="1"/>
    <col min="5" max="5" width="8.7109375" style="3" bestFit="1" customWidth="1"/>
    <col min="6" max="6" width="25.7109375" style="3" customWidth="1"/>
    <col min="7" max="7" width="22.00390625" style="3" bestFit="1" customWidth="1"/>
    <col min="8" max="8" width="1.8515625" style="3" customWidth="1"/>
    <col min="9" max="9" width="14.28125" style="3" customWidth="1"/>
    <col min="10" max="10" width="17.140625" style="3" customWidth="1"/>
    <col min="11" max="11" width="2.57421875" style="3" customWidth="1"/>
    <col min="12" max="12" width="7.7109375" style="3" customWidth="1"/>
    <col min="13" max="13" width="14.57421875" style="3" bestFit="1" customWidth="1"/>
    <col min="14" max="14" width="9.140625" style="3" customWidth="1"/>
    <col min="15" max="15" width="14.57421875" style="3" customWidth="1"/>
    <col min="16" max="16" width="13.7109375" style="3" bestFit="1" customWidth="1"/>
    <col min="17" max="16384" width="9.140625" style="3" customWidth="1"/>
  </cols>
  <sheetData>
    <row r="2" ht="11.25" customHeight="1"/>
    <row r="3" ht="12.75"/>
    <row r="4" spans="1:10" ht="16.5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</row>
    <row r="5" spans="1:10" ht="16.5">
      <c r="A5" s="1"/>
      <c r="B5" s="1"/>
      <c r="C5" s="1"/>
      <c r="D5" s="1"/>
      <c r="E5" s="1"/>
      <c r="F5" s="4" t="s">
        <v>1</v>
      </c>
      <c r="G5" s="1"/>
      <c r="H5" s="1"/>
      <c r="I5" s="1"/>
      <c r="J5" s="1"/>
    </row>
    <row r="6" spans="1:10" ht="16.5">
      <c r="A6" s="1"/>
      <c r="B6" s="1"/>
      <c r="C6" s="1"/>
      <c r="D6" s="135" t="s">
        <v>44</v>
      </c>
      <c r="E6" s="135"/>
      <c r="F6" s="135"/>
      <c r="G6" s="135"/>
      <c r="H6" s="135"/>
      <c r="I6" s="135"/>
      <c r="J6" s="1"/>
    </row>
    <row r="7" spans="1:15" ht="15" customHeight="1">
      <c r="A7" s="1"/>
      <c r="B7" s="1"/>
      <c r="C7" s="1"/>
      <c r="D7" s="1"/>
      <c r="E7" s="141" t="s">
        <v>82</v>
      </c>
      <c r="F7" s="136"/>
      <c r="G7" s="136"/>
      <c r="H7" s="136"/>
      <c r="I7" s="1"/>
      <c r="J7" s="1"/>
      <c r="M7" s="5"/>
      <c r="N7" s="5"/>
      <c r="O7" s="5"/>
    </row>
    <row r="8" spans="1:15" ht="4.5" customHeight="1">
      <c r="A8" s="1"/>
      <c r="B8" s="1"/>
      <c r="C8" s="1"/>
      <c r="D8" s="1"/>
      <c r="E8" s="1"/>
      <c r="F8" s="6"/>
      <c r="G8" s="4"/>
      <c r="H8" s="4"/>
      <c r="I8" s="1"/>
      <c r="J8" s="1"/>
      <c r="M8" s="5"/>
      <c r="N8" s="5"/>
      <c r="O8" s="5"/>
    </row>
    <row r="9" spans="1:15" ht="16.5">
      <c r="A9" s="1"/>
      <c r="B9" s="1" t="s">
        <v>2</v>
      </c>
      <c r="C9" s="1" t="s">
        <v>3</v>
      </c>
      <c r="D9" s="137"/>
      <c r="E9" s="137"/>
      <c r="F9" s="137"/>
      <c r="G9" s="1" t="s">
        <v>4</v>
      </c>
      <c r="H9" s="1" t="s">
        <v>3</v>
      </c>
      <c r="I9" s="130" t="s">
        <v>73</v>
      </c>
      <c r="J9" s="1"/>
      <c r="M9" s="5"/>
      <c r="N9" s="8"/>
      <c r="O9" s="5"/>
    </row>
    <row r="10" spans="1:15" ht="16.5">
      <c r="A10" s="1"/>
      <c r="B10" s="1" t="s">
        <v>5</v>
      </c>
      <c r="C10" s="1" t="s">
        <v>3</v>
      </c>
      <c r="D10" s="129" t="s">
        <v>79</v>
      </c>
      <c r="E10" s="9"/>
      <c r="F10" s="9"/>
      <c r="G10" s="7" t="s">
        <v>6</v>
      </c>
      <c r="H10" s="7">
        <v>152</v>
      </c>
      <c r="I10" s="2">
        <v>154</v>
      </c>
      <c r="J10" s="1" t="s">
        <v>7</v>
      </c>
      <c r="M10" s="5"/>
      <c r="N10" s="8"/>
      <c r="O10" s="5"/>
    </row>
    <row r="11" spans="1:15" ht="16.5">
      <c r="A11" s="1"/>
      <c r="B11" s="1" t="s">
        <v>8</v>
      </c>
      <c r="C11" s="1" t="s">
        <v>3</v>
      </c>
      <c r="D11" s="131" t="s">
        <v>81</v>
      </c>
      <c r="E11" s="1"/>
      <c r="F11" s="1"/>
      <c r="G11" s="1" t="s">
        <v>9</v>
      </c>
      <c r="H11" s="1" t="s">
        <v>3</v>
      </c>
      <c r="I11" s="2">
        <v>151</v>
      </c>
      <c r="J11" s="1" t="s">
        <v>7</v>
      </c>
      <c r="M11" s="5"/>
      <c r="N11" s="8"/>
      <c r="O11" s="5"/>
    </row>
    <row r="12" spans="1:15" ht="16.5">
      <c r="A12" s="1"/>
      <c r="B12" s="1" t="s">
        <v>10</v>
      </c>
      <c r="C12" s="1" t="s">
        <v>3</v>
      </c>
      <c r="D12" s="132"/>
      <c r="E12" s="10"/>
      <c r="F12" s="1"/>
      <c r="G12" s="1" t="s">
        <v>11</v>
      </c>
      <c r="H12" s="1" t="s">
        <v>3</v>
      </c>
      <c r="I12" s="11">
        <v>42</v>
      </c>
      <c r="J12" s="1"/>
      <c r="M12" s="5"/>
      <c r="N12" s="5"/>
      <c r="O12" s="5"/>
    </row>
    <row r="13" spans="1:15" ht="15.75" customHeight="1">
      <c r="A13" s="1"/>
      <c r="B13" s="1" t="s">
        <v>12</v>
      </c>
      <c r="C13" s="1"/>
      <c r="D13" s="12"/>
      <c r="E13" s="1"/>
      <c r="F13" s="1"/>
      <c r="G13" s="1"/>
      <c r="H13" s="1"/>
      <c r="I13" s="1"/>
      <c r="J13" s="1"/>
      <c r="M13" s="5"/>
      <c r="N13" s="5"/>
      <c r="O13" s="5"/>
    </row>
    <row r="14" spans="1:15" ht="7.5" customHeight="1">
      <c r="A14" s="1"/>
      <c r="B14" s="13"/>
      <c r="C14" s="14"/>
      <c r="D14" s="14"/>
      <c r="E14" s="14"/>
      <c r="F14" s="14"/>
      <c r="G14" s="14"/>
      <c r="H14" s="14"/>
      <c r="I14" s="14"/>
      <c r="J14" s="15"/>
      <c r="M14" s="5"/>
      <c r="N14" s="5"/>
      <c r="O14" s="5"/>
    </row>
    <row r="15" spans="1:15" ht="16.5">
      <c r="A15" s="1"/>
      <c r="B15" s="16"/>
      <c r="C15" s="17"/>
      <c r="D15" s="17"/>
      <c r="E15" s="17"/>
      <c r="F15" s="18" t="s">
        <v>13</v>
      </c>
      <c r="G15" s="17"/>
      <c r="H15" s="17"/>
      <c r="I15" s="18" t="s">
        <v>14</v>
      </c>
      <c r="J15" s="19"/>
      <c r="M15" s="5"/>
      <c r="N15" s="5"/>
      <c r="O15" s="5"/>
    </row>
    <row r="16" spans="1:15" ht="4.5" customHeight="1">
      <c r="A16" s="1"/>
      <c r="B16" s="16"/>
      <c r="C16" s="17"/>
      <c r="D16" s="17"/>
      <c r="E16" s="17"/>
      <c r="F16" s="17"/>
      <c r="G16" s="17"/>
      <c r="H16" s="17"/>
      <c r="I16" s="17"/>
      <c r="J16" s="19"/>
      <c r="M16" s="5"/>
      <c r="N16" s="5"/>
      <c r="O16" s="5"/>
    </row>
    <row r="17" spans="1:16" ht="16.5">
      <c r="A17" s="1"/>
      <c r="B17" s="16" t="s">
        <v>15</v>
      </c>
      <c r="C17" s="17"/>
      <c r="D17" s="17"/>
      <c r="E17" s="20" t="s">
        <v>16</v>
      </c>
      <c r="F17" s="21">
        <v>5191505</v>
      </c>
      <c r="G17" s="22"/>
      <c r="H17" s="22"/>
      <c r="I17" s="23">
        <f>F17/I12</f>
        <v>123607.26190476191</v>
      </c>
      <c r="J17" s="24"/>
      <c r="M17" s="5"/>
      <c r="N17" s="5"/>
      <c r="O17" s="25"/>
      <c r="P17" s="26"/>
    </row>
    <row r="18" spans="1:15" ht="16.5">
      <c r="A18" s="1"/>
      <c r="B18" s="16" t="s">
        <v>75</v>
      </c>
      <c r="C18" s="17"/>
      <c r="D18" s="17"/>
      <c r="E18" s="20"/>
      <c r="F18" s="27">
        <v>30000</v>
      </c>
      <c r="G18" s="28"/>
      <c r="H18" s="29"/>
      <c r="I18" s="22"/>
      <c r="J18" s="24"/>
      <c r="M18" s="5"/>
      <c r="N18" s="5"/>
      <c r="O18" s="25"/>
    </row>
    <row r="19" spans="1:15" ht="16.5">
      <c r="A19" s="1"/>
      <c r="B19" s="30" t="s">
        <v>17</v>
      </c>
      <c r="C19" s="31"/>
      <c r="D19" s="31"/>
      <c r="E19" s="32"/>
      <c r="F19" s="33">
        <f>F17-F18</f>
        <v>5161505</v>
      </c>
      <c r="G19" s="34"/>
      <c r="H19" s="34"/>
      <c r="I19" s="34"/>
      <c r="J19" s="35"/>
      <c r="M19" s="5"/>
      <c r="N19" s="5"/>
      <c r="O19" s="25"/>
    </row>
    <row r="20" spans="1:16" ht="16.5">
      <c r="A20" s="1"/>
      <c r="B20" s="17"/>
      <c r="C20" s="17"/>
      <c r="D20" s="17"/>
      <c r="E20" s="17"/>
      <c r="F20" s="36"/>
      <c r="G20" s="37"/>
      <c r="H20" s="37"/>
      <c r="I20" s="37"/>
      <c r="J20" s="37"/>
      <c r="M20" s="5"/>
      <c r="N20" s="5"/>
      <c r="O20" s="25"/>
      <c r="P20" s="26"/>
    </row>
    <row r="21" spans="1:15" ht="9.75" customHeight="1">
      <c r="A21" s="1"/>
      <c r="B21" s="13"/>
      <c r="C21" s="14"/>
      <c r="D21" s="14"/>
      <c r="E21" s="14"/>
      <c r="F21" s="38"/>
      <c r="G21" s="38"/>
      <c r="H21" s="38"/>
      <c r="I21" s="38"/>
      <c r="J21" s="39"/>
      <c r="M21" s="5"/>
      <c r="N21" s="5"/>
      <c r="O21" s="5"/>
    </row>
    <row r="22" spans="1:15" ht="16.5">
      <c r="A22" s="1"/>
      <c r="B22" s="40" t="s">
        <v>18</v>
      </c>
      <c r="C22" s="41"/>
      <c r="D22" s="42"/>
      <c r="E22" s="42"/>
      <c r="F22" s="43"/>
      <c r="G22" s="44"/>
      <c r="H22" s="44"/>
      <c r="I22" s="45"/>
      <c r="J22" s="46"/>
      <c r="M22" s="5"/>
      <c r="N22" s="5"/>
      <c r="O22" s="5"/>
    </row>
    <row r="23" spans="1:15" ht="16.5">
      <c r="A23" s="1"/>
      <c r="B23" s="16"/>
      <c r="C23" s="17"/>
      <c r="D23" s="17" t="s">
        <v>19</v>
      </c>
      <c r="E23" s="17"/>
      <c r="F23" s="27">
        <v>40000</v>
      </c>
      <c r="G23" s="47"/>
      <c r="H23" s="47"/>
      <c r="I23" s="22">
        <f>F23/I12</f>
        <v>952.3809523809524</v>
      </c>
      <c r="J23" s="19"/>
      <c r="M23" s="5"/>
      <c r="N23" s="5"/>
      <c r="O23" s="5"/>
    </row>
    <row r="24" spans="1:15" ht="16.5">
      <c r="A24" s="1"/>
      <c r="B24" s="16"/>
      <c r="C24" s="17"/>
      <c r="D24" s="17" t="s">
        <v>20</v>
      </c>
      <c r="E24" s="17"/>
      <c r="F24" s="22">
        <f>ROUNDUP(((F19-F23)/24),-0.1)</f>
        <v>213397</v>
      </c>
      <c r="G24" s="22"/>
      <c r="H24" s="22"/>
      <c r="I24" s="22">
        <f>F24/I12</f>
        <v>5080.880952380952</v>
      </c>
      <c r="J24" s="24"/>
      <c r="M24" s="5"/>
      <c r="N24" s="5"/>
      <c r="O24" s="5"/>
    </row>
    <row r="25" spans="1:15" ht="9" customHeight="1">
      <c r="A25" s="1"/>
      <c r="B25" s="30"/>
      <c r="C25" s="31"/>
      <c r="D25" s="31"/>
      <c r="E25" s="31"/>
      <c r="F25" s="48"/>
      <c r="G25" s="48"/>
      <c r="H25" s="48"/>
      <c r="I25" s="48"/>
      <c r="J25" s="35"/>
      <c r="M25" s="5"/>
      <c r="N25" s="5"/>
      <c r="O25" s="5"/>
    </row>
    <row r="26" spans="1:15" ht="9" customHeight="1">
      <c r="A26" s="1"/>
      <c r="B26" s="17"/>
      <c r="C26" s="17"/>
      <c r="D26" s="1"/>
      <c r="E26" s="1"/>
      <c r="F26" s="1"/>
      <c r="G26" s="1"/>
      <c r="H26" s="1"/>
      <c r="I26" s="1"/>
      <c r="J26" s="1"/>
      <c r="M26" s="5"/>
      <c r="N26" s="5"/>
      <c r="O26" s="5"/>
    </row>
    <row r="27" spans="1:15" ht="6.75" customHeight="1">
      <c r="A27" s="1"/>
      <c r="B27" s="13"/>
      <c r="C27" s="14"/>
      <c r="D27" s="14"/>
      <c r="E27" s="14"/>
      <c r="F27" s="14"/>
      <c r="G27" s="14"/>
      <c r="H27" s="14"/>
      <c r="I27" s="14"/>
      <c r="J27" s="15"/>
      <c r="M27" s="5"/>
      <c r="N27" s="5"/>
      <c r="O27" s="5"/>
    </row>
    <row r="28" spans="1:16" ht="16.5">
      <c r="A28" s="1"/>
      <c r="B28" s="40" t="s">
        <v>76</v>
      </c>
      <c r="C28" s="41"/>
      <c r="D28" s="42"/>
      <c r="E28" s="42"/>
      <c r="F28" s="43"/>
      <c r="G28" s="44"/>
      <c r="H28" s="44"/>
      <c r="I28" s="45"/>
      <c r="J28" s="46"/>
      <c r="M28" s="5"/>
      <c r="N28" s="5"/>
      <c r="O28" s="49"/>
      <c r="P28" s="26"/>
    </row>
    <row r="29" spans="1:15" ht="6" customHeight="1">
      <c r="A29" s="1"/>
      <c r="B29" s="16"/>
      <c r="C29" s="17"/>
      <c r="D29" s="17"/>
      <c r="E29" s="17"/>
      <c r="F29" s="17"/>
      <c r="G29" s="17"/>
      <c r="H29" s="17"/>
      <c r="I29" s="17"/>
      <c r="J29" s="19"/>
      <c r="M29" s="5"/>
      <c r="N29" s="5"/>
      <c r="O29" s="5"/>
    </row>
    <row r="30" spans="1:15" ht="16.5">
      <c r="A30" s="1"/>
      <c r="B30" s="16" t="s">
        <v>21</v>
      </c>
      <c r="C30" s="17" t="s">
        <v>3</v>
      </c>
      <c r="D30" s="50"/>
      <c r="E30" s="17"/>
      <c r="F30" s="27">
        <f>+F19-F47</f>
        <v>1032505</v>
      </c>
      <c r="G30" s="22"/>
      <c r="H30" s="22"/>
      <c r="I30" s="22">
        <f>F30/I12</f>
        <v>24583.45238095238</v>
      </c>
      <c r="J30" s="24"/>
      <c r="M30" s="5"/>
      <c r="N30" s="5"/>
      <c r="O30" s="49"/>
    </row>
    <row r="31" spans="1:15" ht="6" customHeight="1">
      <c r="A31" s="1"/>
      <c r="B31" s="16"/>
      <c r="C31" s="17"/>
      <c r="D31" s="17"/>
      <c r="E31" s="17"/>
      <c r="F31" s="22"/>
      <c r="G31" s="22"/>
      <c r="H31" s="22"/>
      <c r="I31" s="22"/>
      <c r="J31" s="24"/>
      <c r="M31" s="5"/>
      <c r="N31" s="5"/>
      <c r="O31" s="5"/>
    </row>
    <row r="32" spans="1:15" ht="16.5">
      <c r="A32" s="1"/>
      <c r="B32" s="16" t="s">
        <v>22</v>
      </c>
      <c r="C32" s="17"/>
      <c r="D32" s="50">
        <f>100%-D47</f>
        <v>0.19999999999999996</v>
      </c>
      <c r="E32" s="17"/>
      <c r="F32" s="22"/>
      <c r="G32" s="22"/>
      <c r="H32" s="22"/>
      <c r="I32" s="22"/>
      <c r="J32" s="24"/>
      <c r="M32" s="5"/>
      <c r="N32" s="51"/>
      <c r="O32" s="52"/>
    </row>
    <row r="33" spans="1:15" ht="16.5">
      <c r="A33" s="1"/>
      <c r="B33" s="16"/>
      <c r="C33" s="17"/>
      <c r="D33" s="17" t="str">
        <f>D23</f>
        <v>Reservation Fee</v>
      </c>
      <c r="E33" s="17"/>
      <c r="F33" s="27">
        <f>F23</f>
        <v>40000</v>
      </c>
      <c r="G33" s="53"/>
      <c r="H33" s="53"/>
      <c r="I33" s="22">
        <f>F33/I12</f>
        <v>952.3809523809524</v>
      </c>
      <c r="J33" s="24"/>
      <c r="M33" s="49"/>
      <c r="N33" s="5"/>
      <c r="O33" s="5"/>
    </row>
    <row r="34" spans="2:16" ht="12.75">
      <c r="B34" s="54"/>
      <c r="C34" s="55"/>
      <c r="D34" s="56" t="s">
        <v>23</v>
      </c>
      <c r="E34" s="57"/>
      <c r="F34" s="58">
        <f>ROUNDUP((($F$30/2)/12),0.1)</f>
        <v>43022</v>
      </c>
      <c r="G34" s="59"/>
      <c r="H34" s="59"/>
      <c r="I34" s="58">
        <f>F34/$I$12</f>
        <v>1024.3333333333333</v>
      </c>
      <c r="J34" s="60"/>
      <c r="M34" s="49"/>
      <c r="N34" s="5"/>
      <c r="O34" s="61"/>
      <c r="P34" s="26"/>
    </row>
    <row r="35" spans="2:16" ht="12.75">
      <c r="B35" s="62"/>
      <c r="C35" s="63"/>
      <c r="D35" s="56" t="s">
        <v>24</v>
      </c>
      <c r="E35" s="57"/>
      <c r="F35" s="58">
        <f>ROUNDUP((($F$30/2)/12),0.1)</f>
        <v>43022</v>
      </c>
      <c r="G35" s="58"/>
      <c r="H35" s="58"/>
      <c r="I35" s="58">
        <f aca="true" t="shared" si="0" ref="I35:I45">F35/$I$12</f>
        <v>1024.3333333333333</v>
      </c>
      <c r="J35" s="60"/>
      <c r="M35" s="49"/>
      <c r="N35" s="5"/>
      <c r="O35" s="61"/>
      <c r="P35" s="26"/>
    </row>
    <row r="36" spans="2:16" ht="12.75">
      <c r="B36" s="62"/>
      <c r="C36" s="63"/>
      <c r="D36" s="56" t="s">
        <v>25</v>
      </c>
      <c r="E36" s="57"/>
      <c r="F36" s="58">
        <f aca="true" t="shared" si="1" ref="F36:F45">+F35</f>
        <v>43022</v>
      </c>
      <c r="G36" s="58"/>
      <c r="H36" s="58"/>
      <c r="I36" s="58">
        <f t="shared" si="0"/>
        <v>1024.3333333333333</v>
      </c>
      <c r="J36" s="60"/>
      <c r="M36" s="49"/>
      <c r="N36" s="51"/>
      <c r="O36" s="61"/>
      <c r="P36" s="64"/>
    </row>
    <row r="37" spans="2:15" ht="12.75">
      <c r="B37" s="62"/>
      <c r="C37" s="63"/>
      <c r="D37" s="56" t="s">
        <v>26</v>
      </c>
      <c r="E37" s="57"/>
      <c r="F37" s="58">
        <f t="shared" si="1"/>
        <v>43022</v>
      </c>
      <c r="G37" s="58"/>
      <c r="H37" s="58"/>
      <c r="I37" s="58">
        <f t="shared" si="0"/>
        <v>1024.3333333333333</v>
      </c>
      <c r="J37" s="60"/>
      <c r="M37" s="5"/>
      <c r="N37" s="5"/>
      <c r="O37" s="5"/>
    </row>
    <row r="38" spans="2:16" ht="12.75">
      <c r="B38" s="62"/>
      <c r="C38" s="63"/>
      <c r="D38" s="56" t="s">
        <v>27</v>
      </c>
      <c r="E38" s="57"/>
      <c r="F38" s="58">
        <f t="shared" si="1"/>
        <v>43022</v>
      </c>
      <c r="G38" s="58"/>
      <c r="H38" s="58"/>
      <c r="I38" s="58">
        <f t="shared" si="0"/>
        <v>1024.3333333333333</v>
      </c>
      <c r="J38" s="60"/>
      <c r="M38" s="49"/>
      <c r="N38" s="5"/>
      <c r="O38" s="61"/>
      <c r="P38" s="26"/>
    </row>
    <row r="39" spans="2:16" ht="12.75">
      <c r="B39" s="62"/>
      <c r="C39" s="63"/>
      <c r="D39" s="56" t="s">
        <v>28</v>
      </c>
      <c r="E39" s="57"/>
      <c r="F39" s="58">
        <f t="shared" si="1"/>
        <v>43022</v>
      </c>
      <c r="G39" s="58"/>
      <c r="H39" s="58"/>
      <c r="I39" s="58">
        <f t="shared" si="0"/>
        <v>1024.3333333333333</v>
      </c>
      <c r="J39" s="60"/>
      <c r="M39" s="49"/>
      <c r="N39" s="5"/>
      <c r="O39" s="61"/>
      <c r="P39" s="26"/>
    </row>
    <row r="40" spans="2:16" ht="12.75">
      <c r="B40" s="62"/>
      <c r="C40" s="63"/>
      <c r="D40" s="56" t="s">
        <v>29</v>
      </c>
      <c r="E40" s="57"/>
      <c r="F40" s="58">
        <f t="shared" si="1"/>
        <v>43022</v>
      </c>
      <c r="G40" s="58"/>
      <c r="H40" s="58"/>
      <c r="I40" s="58">
        <f t="shared" si="0"/>
        <v>1024.3333333333333</v>
      </c>
      <c r="J40" s="60"/>
      <c r="M40" s="49"/>
      <c r="N40" s="51"/>
      <c r="O40" s="61"/>
      <c r="P40" s="64"/>
    </row>
    <row r="41" spans="2:15" ht="12.75">
      <c r="B41" s="62"/>
      <c r="C41" s="63"/>
      <c r="D41" s="56" t="s">
        <v>30</v>
      </c>
      <c r="E41" s="57"/>
      <c r="F41" s="58">
        <f t="shared" si="1"/>
        <v>43022</v>
      </c>
      <c r="G41" s="58"/>
      <c r="H41" s="58"/>
      <c r="I41" s="58">
        <f t="shared" si="0"/>
        <v>1024.3333333333333</v>
      </c>
      <c r="J41" s="60"/>
      <c r="M41" s="5"/>
      <c r="N41" s="5"/>
      <c r="O41" s="5"/>
    </row>
    <row r="42" spans="2:15" ht="12.75">
      <c r="B42" s="62"/>
      <c r="C42" s="63"/>
      <c r="D42" s="56" t="s">
        <v>31</v>
      </c>
      <c r="E42" s="57"/>
      <c r="F42" s="58">
        <f t="shared" si="1"/>
        <v>43022</v>
      </c>
      <c r="G42" s="58"/>
      <c r="H42" s="58"/>
      <c r="I42" s="58">
        <f t="shared" si="0"/>
        <v>1024.3333333333333</v>
      </c>
      <c r="J42" s="60"/>
      <c r="M42" s="5"/>
      <c r="N42" s="5"/>
      <c r="O42" s="5"/>
    </row>
    <row r="43" spans="2:15" ht="12.75">
      <c r="B43" s="62"/>
      <c r="C43" s="63"/>
      <c r="D43" s="56" t="s">
        <v>32</v>
      </c>
      <c r="E43" s="57"/>
      <c r="F43" s="58">
        <f t="shared" si="1"/>
        <v>43022</v>
      </c>
      <c r="G43" s="58"/>
      <c r="H43" s="58"/>
      <c r="I43" s="58">
        <f t="shared" si="0"/>
        <v>1024.3333333333333</v>
      </c>
      <c r="J43" s="60"/>
      <c r="M43" s="5"/>
      <c r="N43" s="5"/>
      <c r="O43" s="5"/>
    </row>
    <row r="44" spans="2:15" ht="12.75">
      <c r="B44" s="62"/>
      <c r="C44" s="63"/>
      <c r="D44" s="56" t="s">
        <v>33</v>
      </c>
      <c r="E44" s="57"/>
      <c r="F44" s="58">
        <f t="shared" si="1"/>
        <v>43022</v>
      </c>
      <c r="G44" s="58"/>
      <c r="H44" s="58"/>
      <c r="I44" s="58">
        <f t="shared" si="0"/>
        <v>1024.3333333333333</v>
      </c>
      <c r="J44" s="60"/>
      <c r="M44" s="5"/>
      <c r="N44" s="5"/>
      <c r="O44" s="5"/>
    </row>
    <row r="45" spans="2:15" ht="12.75">
      <c r="B45" s="62"/>
      <c r="C45" s="63"/>
      <c r="D45" s="56" t="s">
        <v>34</v>
      </c>
      <c r="E45" s="57"/>
      <c r="F45" s="58">
        <f t="shared" si="1"/>
        <v>43022</v>
      </c>
      <c r="G45" s="58"/>
      <c r="H45" s="58"/>
      <c r="I45" s="58">
        <f t="shared" si="0"/>
        <v>1024.3333333333333</v>
      </c>
      <c r="J45" s="60"/>
      <c r="M45" s="49"/>
      <c r="N45" s="5"/>
      <c r="O45" s="5"/>
    </row>
    <row r="46" spans="1:15" ht="11.25" customHeight="1">
      <c r="A46" s="1"/>
      <c r="B46" s="16"/>
      <c r="C46" s="17"/>
      <c r="D46" s="17"/>
      <c r="E46" s="17"/>
      <c r="F46" s="58"/>
      <c r="G46" s="22"/>
      <c r="H46" s="22"/>
      <c r="I46" s="22"/>
      <c r="J46" s="24"/>
      <c r="M46" s="5"/>
      <c r="N46" s="5"/>
      <c r="O46" s="5"/>
    </row>
    <row r="47" spans="1:15" ht="16.5">
      <c r="A47" s="1"/>
      <c r="B47" s="16" t="s">
        <v>35</v>
      </c>
      <c r="C47" s="17"/>
      <c r="D47" s="65">
        <v>0.8</v>
      </c>
      <c r="E47" s="17"/>
      <c r="F47" s="27">
        <f>ROUNDDOWN((F19*D47),-3)</f>
        <v>4129000</v>
      </c>
      <c r="G47" s="22"/>
      <c r="H47" s="22"/>
      <c r="I47" s="23">
        <f>F47/I12</f>
        <v>98309.52380952382</v>
      </c>
      <c r="J47" s="66" t="s">
        <v>36</v>
      </c>
      <c r="M47" s="49"/>
      <c r="N47" s="5"/>
      <c r="O47" s="5"/>
    </row>
    <row r="48" spans="1:15" ht="16.5">
      <c r="A48" s="1"/>
      <c r="B48" s="16"/>
      <c r="C48" s="17"/>
      <c r="D48" s="17"/>
      <c r="E48" s="17"/>
      <c r="F48" s="27"/>
      <c r="G48" s="67"/>
      <c r="H48" s="67"/>
      <c r="I48" s="22"/>
      <c r="J48" s="66"/>
      <c r="M48" s="5"/>
      <c r="N48" s="5"/>
      <c r="O48" s="5"/>
    </row>
    <row r="49" spans="1:15" ht="16.5">
      <c r="A49" s="1"/>
      <c r="B49" s="16"/>
      <c r="C49" s="17"/>
      <c r="D49" s="17"/>
      <c r="E49" s="17"/>
      <c r="F49" s="22"/>
      <c r="G49" s="22"/>
      <c r="H49" s="22"/>
      <c r="I49" s="22"/>
      <c r="J49" s="66"/>
      <c r="M49" s="5"/>
      <c r="N49" s="5"/>
      <c r="O49" s="5"/>
    </row>
    <row r="50" spans="1:15" ht="15" customHeight="1">
      <c r="A50" s="1"/>
      <c r="B50" s="68"/>
      <c r="C50" s="17"/>
      <c r="D50" s="20"/>
      <c r="E50" s="17"/>
      <c r="F50" s="22"/>
      <c r="G50" s="22"/>
      <c r="H50" s="22"/>
      <c r="I50" s="22"/>
      <c r="J50" s="66" t="s">
        <v>37</v>
      </c>
      <c r="M50" s="49"/>
      <c r="N50" s="5"/>
      <c r="O50" s="5"/>
    </row>
    <row r="51" spans="1:15" ht="16.5">
      <c r="A51" s="1"/>
      <c r="B51" s="16"/>
      <c r="C51" s="17"/>
      <c r="D51" s="17" t="s">
        <v>38</v>
      </c>
      <c r="E51" s="69">
        <v>0.12</v>
      </c>
      <c r="F51" s="70">
        <f>ROUNDUP((F47*(PMT(0.12/12,5*12,-1))),0.1)</f>
        <v>91848</v>
      </c>
      <c r="G51" s="22" t="s">
        <v>77</v>
      </c>
      <c r="H51" s="22"/>
      <c r="I51" s="22">
        <f aca="true" t="shared" si="2" ref="I51:I58">F51/$I$12</f>
        <v>2186.8571428571427</v>
      </c>
      <c r="J51" s="24">
        <f>F51/0.3</f>
        <v>306160</v>
      </c>
      <c r="L51" s="26"/>
      <c r="M51" s="5"/>
      <c r="N51" s="5"/>
      <c r="O51" s="5"/>
    </row>
    <row r="52" spans="1:15" ht="16.5" hidden="1">
      <c r="A52" s="1"/>
      <c r="B52" s="16"/>
      <c r="C52" s="17"/>
      <c r="D52" s="17"/>
      <c r="E52" s="69">
        <v>0.16</v>
      </c>
      <c r="F52" s="70">
        <f>F51*1.115534466</f>
        <v>102459.609633168</v>
      </c>
      <c r="G52" s="22" t="s">
        <v>39</v>
      </c>
      <c r="H52" s="22"/>
      <c r="I52" s="22">
        <f t="shared" si="2"/>
        <v>2439.514515075429</v>
      </c>
      <c r="J52" s="24"/>
      <c r="M52" s="5"/>
      <c r="N52" s="5"/>
      <c r="O52" s="5"/>
    </row>
    <row r="53" spans="1:15" ht="16.5">
      <c r="A53" s="1"/>
      <c r="B53" s="16"/>
      <c r="C53" s="17"/>
      <c r="D53" s="17"/>
      <c r="E53" s="69"/>
      <c r="F53" s="70"/>
      <c r="G53" s="22"/>
      <c r="H53" s="22"/>
      <c r="I53" s="22"/>
      <c r="J53" s="24"/>
      <c r="M53" s="5"/>
      <c r="N53" s="5"/>
      <c r="O53" s="5"/>
    </row>
    <row r="54" spans="1:15" ht="16.5">
      <c r="A54" s="1"/>
      <c r="B54" s="16"/>
      <c r="C54" s="17"/>
      <c r="D54" s="17" t="s">
        <v>40</v>
      </c>
      <c r="E54" s="69">
        <v>0.12</v>
      </c>
      <c r="F54" s="70">
        <f>ROUNDUP((F47*(PMT(0.12/12,10*12,-1))),0.1)</f>
        <v>59240</v>
      </c>
      <c r="G54" s="22" t="s">
        <v>77</v>
      </c>
      <c r="H54" s="27"/>
      <c r="I54" s="22">
        <f t="shared" si="2"/>
        <v>1410.4761904761904</v>
      </c>
      <c r="J54" s="24">
        <f>F54/0.3</f>
        <v>197466.6666666667</v>
      </c>
      <c r="M54" s="5"/>
      <c r="N54" s="5"/>
      <c r="O54" s="5"/>
    </row>
    <row r="55" spans="1:15" ht="16.5" hidden="1">
      <c r="A55" s="1"/>
      <c r="B55" s="16"/>
      <c r="C55" s="17"/>
      <c r="D55" s="17"/>
      <c r="E55" s="69">
        <v>0.16</v>
      </c>
      <c r="F55" s="70">
        <f>F54*1.235266785</f>
        <v>73177.20434340001</v>
      </c>
      <c r="G55" s="22" t="s">
        <v>41</v>
      </c>
      <c r="H55" s="27"/>
      <c r="I55" s="22">
        <f t="shared" si="2"/>
        <v>1742.3143891285715</v>
      </c>
      <c r="J55" s="24"/>
      <c r="M55" s="5"/>
      <c r="N55" s="5"/>
      <c r="O55" s="5"/>
    </row>
    <row r="56" spans="1:15" ht="16.5">
      <c r="A56" s="1"/>
      <c r="B56" s="16"/>
      <c r="C56" s="17"/>
      <c r="D56" s="17"/>
      <c r="E56" s="69"/>
      <c r="F56" s="70"/>
      <c r="G56" s="22"/>
      <c r="H56" s="27"/>
      <c r="I56" s="22"/>
      <c r="J56" s="24"/>
      <c r="M56" s="5"/>
      <c r="N56" s="5"/>
      <c r="O56" s="5"/>
    </row>
    <row r="57" spans="1:15" ht="16.5">
      <c r="A57" s="1"/>
      <c r="B57" s="16"/>
      <c r="C57" s="17"/>
      <c r="D57" s="17" t="s">
        <v>78</v>
      </c>
      <c r="E57" s="69">
        <v>0.12</v>
      </c>
      <c r="F57" s="70">
        <f>ROUNDUP((F47*(PMT(0.12/12,15*12,-1))),0.1)</f>
        <v>49555</v>
      </c>
      <c r="G57" s="22" t="s">
        <v>77</v>
      </c>
      <c r="H57" s="27"/>
      <c r="I57" s="22">
        <f t="shared" si="2"/>
        <v>1179.8809523809523</v>
      </c>
      <c r="J57" s="24">
        <f>F57/0.3</f>
        <v>165183.33333333334</v>
      </c>
      <c r="M57" s="5"/>
      <c r="N57" s="5"/>
      <c r="O57" s="5"/>
    </row>
    <row r="58" spans="1:10" ht="16.5" hidden="1">
      <c r="A58" s="1"/>
      <c r="B58" s="16"/>
      <c r="C58" s="17"/>
      <c r="E58" s="69">
        <v>0.16</v>
      </c>
      <c r="F58" s="70">
        <f>F57*1.32688391</f>
        <v>65753.73216005</v>
      </c>
      <c r="G58" s="22" t="s">
        <v>42</v>
      </c>
      <c r="H58" s="27"/>
      <c r="I58" s="22">
        <f t="shared" si="2"/>
        <v>1565.565051429762</v>
      </c>
      <c r="J58" s="24"/>
    </row>
    <row r="59" spans="1:10" ht="16.5">
      <c r="A59" s="1"/>
      <c r="B59" s="16"/>
      <c r="C59" s="17"/>
      <c r="E59" s="69"/>
      <c r="F59" s="70"/>
      <c r="G59" s="22"/>
      <c r="H59" s="27"/>
      <c r="I59" s="22"/>
      <c r="J59" s="24"/>
    </row>
    <row r="60" spans="1:10" ht="16.5" customHeight="1">
      <c r="A60" s="1"/>
      <c r="B60" s="16"/>
      <c r="C60" s="17"/>
      <c r="D60" s="71" t="s">
        <v>43</v>
      </c>
      <c r="E60" s="17"/>
      <c r="F60" s="22"/>
      <c r="G60" s="22"/>
      <c r="H60" s="22"/>
      <c r="I60" s="22"/>
      <c r="J60" s="24"/>
    </row>
    <row r="61" spans="1:10" ht="16.5" customHeight="1">
      <c r="A61" s="1"/>
      <c r="B61" s="16"/>
      <c r="C61" s="17"/>
      <c r="D61" s="71"/>
      <c r="E61" s="17"/>
      <c r="F61" s="22"/>
      <c r="G61" s="22"/>
      <c r="H61" s="22"/>
      <c r="I61" s="22"/>
      <c r="J61" s="24"/>
    </row>
    <row r="62" spans="1:10" ht="19.5" customHeight="1">
      <c r="A62" s="1"/>
      <c r="B62" s="40" t="s">
        <v>74</v>
      </c>
      <c r="C62" s="41"/>
      <c r="D62" s="42"/>
      <c r="E62" s="42"/>
      <c r="F62" s="43"/>
      <c r="G62" s="44"/>
      <c r="H62" s="44"/>
      <c r="I62" s="45"/>
      <c r="J62" s="46"/>
    </row>
    <row r="63" spans="1:10" ht="15" customHeight="1">
      <c r="A63" s="1"/>
      <c r="B63" s="16"/>
      <c r="C63" s="17"/>
      <c r="D63" s="17"/>
      <c r="E63" s="17"/>
      <c r="F63" s="22"/>
      <c r="G63" s="22" t="s">
        <v>44</v>
      </c>
      <c r="H63" s="22"/>
      <c r="I63" s="22"/>
      <c r="J63" s="24"/>
    </row>
    <row r="64" spans="1:10" ht="15" customHeight="1">
      <c r="A64" s="1"/>
      <c r="B64" s="72" t="s">
        <v>45</v>
      </c>
      <c r="C64" s="73"/>
      <c r="D64" s="74"/>
      <c r="F64" s="75"/>
      <c r="G64" s="72" t="s">
        <v>46</v>
      </c>
      <c r="H64" s="73"/>
      <c r="I64" s="74"/>
      <c r="J64" s="76"/>
    </row>
    <row r="65" spans="1:10" ht="15" customHeight="1">
      <c r="A65" s="1"/>
      <c r="B65" s="77" t="s">
        <v>47</v>
      </c>
      <c r="C65" s="78"/>
      <c r="D65" s="79">
        <f>+F30</f>
        <v>1032505</v>
      </c>
      <c r="E65" s="80">
        <f>+D32</f>
        <v>0.19999999999999996</v>
      </c>
      <c r="F65" s="81"/>
      <c r="G65" s="77" t="s">
        <v>47</v>
      </c>
      <c r="H65" s="78"/>
      <c r="I65" s="79">
        <f>+F30</f>
        <v>1032505</v>
      </c>
      <c r="J65" s="82">
        <v>0.2</v>
      </c>
    </row>
    <row r="66" spans="1:10" ht="15" customHeight="1">
      <c r="A66" s="1"/>
      <c r="B66" s="77" t="s">
        <v>48</v>
      </c>
      <c r="C66" s="78"/>
      <c r="D66" s="83">
        <f>F23</f>
        <v>40000</v>
      </c>
      <c r="F66" s="81"/>
      <c r="G66" s="77" t="s">
        <v>48</v>
      </c>
      <c r="H66" s="78"/>
      <c r="I66" s="83">
        <f>F23</f>
        <v>40000</v>
      </c>
      <c r="J66" s="76"/>
    </row>
    <row r="67" spans="1:10" ht="15" customHeight="1">
      <c r="A67" s="1"/>
      <c r="B67" s="84" t="s">
        <v>49</v>
      </c>
      <c r="C67" s="85"/>
      <c r="D67" s="86">
        <f>+((D65-D66)/1.05)*E67</f>
        <v>141786.42857142858</v>
      </c>
      <c r="E67" s="80">
        <v>0.15</v>
      </c>
      <c r="F67" s="87"/>
      <c r="G67" s="84" t="s">
        <v>49</v>
      </c>
      <c r="H67" s="85"/>
      <c r="I67" s="86">
        <f>+((I65-I66)/1.05)*J67</f>
        <v>113429.14285714286</v>
      </c>
      <c r="J67" s="82">
        <v>0.12</v>
      </c>
    </row>
    <row r="68" spans="1:10" ht="15" customHeight="1" thickBot="1">
      <c r="A68" s="1"/>
      <c r="B68" s="77" t="s">
        <v>50</v>
      </c>
      <c r="C68" s="78"/>
      <c r="D68" s="88">
        <f>D65-D66-D67</f>
        <v>850718.5714285714</v>
      </c>
      <c r="F68" s="87"/>
      <c r="G68" s="77" t="s">
        <v>50</v>
      </c>
      <c r="H68" s="78"/>
      <c r="I68" s="88">
        <f>I65-I66-I67</f>
        <v>879075.8571428572</v>
      </c>
      <c r="J68" s="76"/>
    </row>
    <row r="69" spans="1:10" ht="15" customHeight="1" thickTop="1">
      <c r="A69" s="1"/>
      <c r="B69" s="77"/>
      <c r="C69" s="78"/>
      <c r="D69" s="79"/>
      <c r="F69" s="87"/>
      <c r="G69" s="78"/>
      <c r="H69" s="22"/>
      <c r="I69" s="22"/>
      <c r="J69" s="89"/>
    </row>
    <row r="70" spans="1:10" ht="16.5">
      <c r="A70" s="1"/>
      <c r="B70" s="40" t="s">
        <v>51</v>
      </c>
      <c r="C70" s="41"/>
      <c r="D70" s="42"/>
      <c r="E70" s="42"/>
      <c r="F70" s="43"/>
      <c r="G70" s="44"/>
      <c r="H70" s="44"/>
      <c r="I70" s="45"/>
      <c r="J70" s="46"/>
    </row>
    <row r="71" spans="1:14" ht="16.5">
      <c r="A71" s="1"/>
      <c r="B71" s="90" t="s">
        <v>52</v>
      </c>
      <c r="C71" s="91"/>
      <c r="D71" s="17"/>
      <c r="E71" s="17"/>
      <c r="F71" s="92">
        <f>+F19</f>
        <v>5161505</v>
      </c>
      <c r="G71" s="67"/>
      <c r="H71" s="67"/>
      <c r="I71" s="22">
        <f>F71/$I$12</f>
        <v>122892.97619047618</v>
      </c>
      <c r="J71" s="24"/>
      <c r="M71" s="93"/>
      <c r="N71" s="94"/>
    </row>
    <row r="72" spans="1:14" ht="16.5">
      <c r="A72" s="1"/>
      <c r="B72" s="16" t="s">
        <v>53</v>
      </c>
      <c r="C72" s="17"/>
      <c r="D72" s="17"/>
      <c r="E72" s="17"/>
      <c r="F72" s="95">
        <f>+F23</f>
        <v>40000</v>
      </c>
      <c r="G72" s="67"/>
      <c r="H72" s="67"/>
      <c r="I72" s="22">
        <f>F72/$I$12</f>
        <v>952.3809523809524</v>
      </c>
      <c r="J72" s="24"/>
      <c r="M72" s="96"/>
      <c r="N72" s="97"/>
    </row>
    <row r="73" spans="1:10" ht="16.5">
      <c r="A73" s="1"/>
      <c r="B73" s="98" t="s">
        <v>54</v>
      </c>
      <c r="C73" s="99"/>
      <c r="D73" s="17"/>
      <c r="E73" s="100">
        <v>0.15</v>
      </c>
      <c r="F73" s="101">
        <f>ROUNDUP((((F71/1.05)-F72)*0.15),0.1)</f>
        <v>731358</v>
      </c>
      <c r="G73" s="22"/>
      <c r="H73" s="22"/>
      <c r="I73" s="22">
        <f>F73/$I$12</f>
        <v>17413.285714285714</v>
      </c>
      <c r="J73" s="24"/>
    </row>
    <row r="74" spans="2:10" s="102" customFormat="1" ht="18">
      <c r="B74" s="138" t="s">
        <v>55</v>
      </c>
      <c r="C74" s="139"/>
      <c r="D74" s="139"/>
      <c r="E74" s="103"/>
      <c r="F74" s="104">
        <f>+F71-F72-F73</f>
        <v>4390147</v>
      </c>
      <c r="G74" s="105"/>
      <c r="H74" s="105"/>
      <c r="I74" s="22">
        <f>F74/$I$12</f>
        <v>104527.30952380953</v>
      </c>
      <c r="J74" s="106"/>
    </row>
    <row r="75" spans="1:10" ht="15.75" customHeight="1">
      <c r="A75" s="1"/>
      <c r="B75" s="16"/>
      <c r="C75" s="17" t="s">
        <v>56</v>
      </c>
      <c r="D75" s="17"/>
      <c r="E75" s="17"/>
      <c r="F75" s="22"/>
      <c r="G75" s="22"/>
      <c r="H75" s="22"/>
      <c r="I75" s="22"/>
      <c r="J75" s="24"/>
    </row>
    <row r="76" spans="1:10" ht="17.25" thickBot="1">
      <c r="A76" s="1"/>
      <c r="B76" s="107"/>
      <c r="C76" s="108"/>
      <c r="D76" s="108"/>
      <c r="E76" s="108"/>
      <c r="F76" s="109"/>
      <c r="G76" s="109"/>
      <c r="H76" s="109"/>
      <c r="I76" s="109"/>
      <c r="J76" s="110"/>
    </row>
    <row r="77" spans="1:10" ht="22.5" customHeight="1">
      <c r="A77" s="1"/>
      <c r="B77" s="111" t="s">
        <v>57</v>
      </c>
      <c r="C77" s="112"/>
      <c r="D77" s="112"/>
      <c r="E77" s="112"/>
      <c r="F77" s="112"/>
      <c r="G77" s="112"/>
      <c r="H77" s="112"/>
      <c r="I77" s="112"/>
      <c r="J77" s="36"/>
    </row>
    <row r="78" spans="1:10" ht="15" customHeight="1">
      <c r="A78" s="1"/>
      <c r="B78" s="113"/>
      <c r="C78" s="113"/>
      <c r="D78" s="113"/>
      <c r="E78" s="113"/>
      <c r="F78" s="113"/>
      <c r="G78" s="113"/>
      <c r="H78" s="113"/>
      <c r="I78" s="113"/>
      <c r="J78" s="36"/>
    </row>
    <row r="79" spans="1:10" ht="15" customHeight="1">
      <c r="A79" s="1"/>
      <c r="B79" s="7" t="s">
        <v>58</v>
      </c>
      <c r="C79" s="7" t="s">
        <v>3</v>
      </c>
      <c r="D79" s="133"/>
      <c r="E79" s="133"/>
      <c r="F79" s="133"/>
      <c r="G79" s="37" t="s">
        <v>59</v>
      </c>
      <c r="H79" s="27">
        <f>D9</f>
        <v>0</v>
      </c>
      <c r="I79" s="114"/>
      <c r="J79" s="114"/>
    </row>
    <row r="80" spans="1:10" ht="16.5">
      <c r="A80" s="1"/>
      <c r="B80" s="115"/>
      <c r="C80" s="115"/>
      <c r="D80" s="140" t="s">
        <v>80</v>
      </c>
      <c r="E80" s="140"/>
      <c r="F80" s="140"/>
      <c r="G80" s="1"/>
      <c r="H80" s="17" t="s">
        <v>60</v>
      </c>
      <c r="I80" s="17"/>
      <c r="J80" s="1"/>
    </row>
    <row r="81" spans="1:10" ht="6" customHeight="1">
      <c r="A81" s="1"/>
      <c r="B81" s="115"/>
      <c r="C81" s="115"/>
      <c r="D81" s="9"/>
      <c r="E81" s="9"/>
      <c r="F81" s="9"/>
      <c r="G81" s="1"/>
      <c r="H81" s="1"/>
      <c r="I81" s="116"/>
      <c r="J81" s="1"/>
    </row>
    <row r="82" spans="1:12" ht="16.5">
      <c r="A82" s="1"/>
      <c r="C82" s="117"/>
      <c r="D82" s="117" t="s">
        <v>61</v>
      </c>
      <c r="I82" s="3" t="s">
        <v>12</v>
      </c>
      <c r="L82" s="118"/>
    </row>
    <row r="83" spans="1:1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7.5" customHeight="1" hidden="1">
      <c r="A84" s="1"/>
      <c r="B84" s="119"/>
      <c r="C84" s="120"/>
      <c r="D84" s="120"/>
      <c r="E84" s="120"/>
      <c r="F84" s="120"/>
      <c r="G84" s="120"/>
      <c r="H84" s="120"/>
      <c r="I84" s="120"/>
      <c r="J84" s="121"/>
    </row>
    <row r="85" spans="1:10" ht="16.5" hidden="1">
      <c r="A85" s="1"/>
      <c r="B85" s="122" t="s">
        <v>62</v>
      </c>
      <c r="C85" s="47"/>
      <c r="D85" s="63"/>
      <c r="E85" s="63"/>
      <c r="F85" s="63"/>
      <c r="G85" s="63"/>
      <c r="H85" s="63"/>
      <c r="I85" s="63"/>
      <c r="J85" s="76"/>
    </row>
    <row r="86" spans="1:10" ht="16.5" hidden="1">
      <c r="A86" s="1"/>
      <c r="B86" s="62"/>
      <c r="C86" s="63"/>
      <c r="D86" s="63" t="s">
        <v>63</v>
      </c>
      <c r="E86" s="63" t="s">
        <v>64</v>
      </c>
      <c r="F86" s="123" t="s">
        <v>65</v>
      </c>
      <c r="G86" s="63"/>
      <c r="H86" s="63"/>
      <c r="I86" s="63"/>
      <c r="J86" s="76"/>
    </row>
    <row r="87" spans="2:10" ht="12.75" hidden="1">
      <c r="B87" s="62"/>
      <c r="C87" s="63"/>
      <c r="D87" s="63" t="s">
        <v>66</v>
      </c>
      <c r="E87" s="63" t="s">
        <v>64</v>
      </c>
      <c r="F87" s="123" t="s">
        <v>67</v>
      </c>
      <c r="G87" s="63"/>
      <c r="H87" s="63"/>
      <c r="I87" s="63"/>
      <c r="J87" s="76"/>
    </row>
    <row r="88" spans="2:10" ht="12.75" hidden="1">
      <c r="B88" s="62"/>
      <c r="C88" s="63"/>
      <c r="D88" s="63" t="s">
        <v>68</v>
      </c>
      <c r="E88" s="63" t="s">
        <v>64</v>
      </c>
      <c r="F88" s="123" t="s">
        <v>67</v>
      </c>
      <c r="G88" s="63"/>
      <c r="H88" s="63"/>
      <c r="I88" s="63"/>
      <c r="J88" s="76"/>
    </row>
    <row r="89" spans="2:10" ht="14.25" hidden="1">
      <c r="B89" s="62" t="s">
        <v>69</v>
      </c>
      <c r="C89" s="63"/>
      <c r="D89" s="63"/>
      <c r="E89" s="63"/>
      <c r="F89" s="123"/>
      <c r="G89" s="63"/>
      <c r="H89" s="63"/>
      <c r="I89" s="63"/>
      <c r="J89" s="76"/>
    </row>
    <row r="90" spans="2:10" ht="4.5" customHeight="1" hidden="1">
      <c r="B90" s="124"/>
      <c r="C90" s="125"/>
      <c r="D90" s="125"/>
      <c r="E90" s="125"/>
      <c r="F90" s="125"/>
      <c r="G90" s="125"/>
      <c r="H90" s="125"/>
      <c r="I90" s="125"/>
      <c r="J90" s="126"/>
    </row>
    <row r="91" ht="12.75">
      <c r="D91" s="127" t="s">
        <v>70</v>
      </c>
    </row>
    <row r="92" spans="4:10" ht="12.75">
      <c r="D92" s="134" t="s">
        <v>71</v>
      </c>
      <c r="E92" s="134"/>
      <c r="F92" s="134"/>
      <c r="G92" s="134"/>
      <c r="H92" s="134"/>
      <c r="I92" s="134"/>
      <c r="J92" s="134"/>
    </row>
    <row r="93" spans="4:10" ht="12.75">
      <c r="D93" s="128" t="s">
        <v>72</v>
      </c>
      <c r="E93" s="128"/>
      <c r="F93" s="128"/>
      <c r="G93" s="128"/>
      <c r="H93" s="128"/>
      <c r="I93" s="128"/>
      <c r="J93" s="128"/>
    </row>
  </sheetData>
  <sheetProtection/>
  <mergeCells count="7">
    <mergeCell ref="D79:F79"/>
    <mergeCell ref="D92:J92"/>
    <mergeCell ref="D6:I6"/>
    <mergeCell ref="E7:H7"/>
    <mergeCell ref="D9:F9"/>
    <mergeCell ref="B74:D74"/>
    <mergeCell ref="D80:F80"/>
  </mergeCells>
  <hyperlinks>
    <hyperlink ref="E7" r:id="rId1" display="www.raarealty.weebly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Communities Batangas</dc:creator>
  <cp:keywords/>
  <dc:description/>
  <cp:lastModifiedBy>RAA</cp:lastModifiedBy>
  <dcterms:created xsi:type="dcterms:W3CDTF">2009-01-29T07:54:26Z</dcterms:created>
  <dcterms:modified xsi:type="dcterms:W3CDTF">2010-12-14T03:38:39Z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